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autoCompressPictures="0"/>
  <bookViews>
    <workbookView xWindow="3320" yWindow="6320" windowWidth="28820" windowHeight="199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0" i="1" l="1"/>
  <c r="J30" i="1"/>
  <c r="H31" i="1"/>
  <c r="J31" i="1"/>
  <c r="C17" i="1"/>
  <c r="C16" i="1"/>
  <c r="I28" i="1"/>
  <c r="C7" i="1"/>
  <c r="I29" i="1"/>
  <c r="H29" i="1"/>
  <c r="H28" i="1"/>
  <c r="C15" i="1"/>
  <c r="C11" i="1"/>
  <c r="G4" i="1"/>
  <c r="G5" i="1"/>
  <c r="G6" i="1"/>
  <c r="G7" i="1"/>
  <c r="G8" i="1"/>
  <c r="F4" i="1"/>
  <c r="F5" i="1"/>
  <c r="F6" i="1"/>
  <c r="F7" i="1"/>
  <c r="F8" i="1"/>
  <c r="G20" i="1"/>
  <c r="F20" i="1"/>
  <c r="G21" i="1"/>
  <c r="F21" i="1"/>
  <c r="G22" i="1"/>
  <c r="F22" i="1"/>
  <c r="G23" i="1"/>
  <c r="F23" i="1"/>
  <c r="G24" i="1"/>
  <c r="F24" i="1"/>
  <c r="J28" i="1"/>
  <c r="J29" i="1"/>
  <c r="C18" i="1"/>
  <c r="G10" i="1"/>
  <c r="F10" i="1"/>
  <c r="G11" i="1"/>
  <c r="F11" i="1"/>
  <c r="G12" i="1"/>
  <c r="F12" i="1"/>
  <c r="G13" i="1"/>
  <c r="F13" i="1"/>
  <c r="G14" i="1"/>
  <c r="F14" i="1"/>
  <c r="G15" i="1"/>
  <c r="F15" i="1"/>
  <c r="G16" i="1"/>
  <c r="F16" i="1"/>
  <c r="G17" i="1"/>
  <c r="F17" i="1"/>
  <c r="G18" i="1"/>
  <c r="F18" i="1"/>
  <c r="G19" i="1"/>
  <c r="F19" i="1"/>
  <c r="G9" i="1"/>
  <c r="F9" i="1"/>
  <c r="C20" i="1"/>
  <c r="C21" i="1"/>
  <c r="C12" i="1"/>
  <c r="C13" i="1"/>
</calcChain>
</file>

<file path=xl/sharedStrings.xml><?xml version="1.0" encoding="utf-8"?>
<sst xmlns="http://schemas.openxmlformats.org/spreadsheetml/2006/main" count="24" uniqueCount="21">
  <si>
    <t>Principal</t>
  </si>
  <si>
    <t>Periods</t>
  </si>
  <si>
    <t>Win%</t>
  </si>
  <si>
    <t>Avg. Win</t>
  </si>
  <si>
    <t>Avg. Loss</t>
  </si>
  <si>
    <t>R</t>
  </si>
  <si>
    <t>Risk Percentage</t>
  </si>
  <si>
    <t>Wins</t>
  </si>
  <si>
    <t>Losses</t>
  </si>
  <si>
    <t>Loss %</t>
  </si>
  <si>
    <t>Arithmetic Returns</t>
  </si>
  <si>
    <t>Expected Equity</t>
  </si>
  <si>
    <t>Geometric Expectancy:</t>
  </si>
  <si>
    <t>Geometric Returns</t>
  </si>
  <si>
    <t>Expected Fixed Fractional</t>
  </si>
  <si>
    <t>Adjusted</t>
  </si>
  <si>
    <t>Delta:</t>
  </si>
  <si>
    <t>Expected Fixed Fractional Calculator</t>
  </si>
  <si>
    <t>Base %</t>
  </si>
  <si>
    <t>Theoretical Expectancy</t>
  </si>
  <si>
    <t xml:space="preserve">Expected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</si>
</sst>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$&quot;#,##0.00"/>
    <numFmt numFmtId="165" formatCode="#,##0.0000"/>
    <numFmt numFmtId="166" formatCode="0.00000"/>
    <numFmt numFmtId="167" formatCode="#,##0.000000"/>
    <numFmt numFmtId="168" formatCode="0.0000"/>
    <numFmt numFmtId="170" formatCode="0.00000%"/>
    <numFmt numFmtId="172" formatCode="&quot;$&quot;#,##0"/>
  </numFmts>
  <fonts count="9" x14ac:knownFonts="1">
    <font>
      <sz val="12"/>
      <color theme="1"/>
      <name val="Calibri"/>
      <family val="2"/>
      <scheme val="minor"/>
    </font>
    <font>
      <b/>
      <sz val="18"/>
      <color theme="1"/>
      <name val="Calibri"/>
      <scheme val="minor"/>
    </font>
    <font>
      <sz val="18"/>
      <color theme="1"/>
      <name val="Calibri"/>
      <scheme val="minor"/>
    </font>
    <font>
      <sz val="18"/>
      <color rgb="FFFF000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1" tint="0.499984740745262"/>
      <name val="Calibri"/>
      <scheme val="minor"/>
    </font>
    <font>
      <sz val="18"/>
      <color theme="0" tint="-0.14999847407452621"/>
      <name val="Calibri"/>
      <scheme val="minor"/>
    </font>
    <font>
      <b/>
      <sz val="18"/>
      <color rgb="FFFF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166" fontId="2" fillId="0" borderId="0" xfId="0" applyNumberFormat="1" applyFont="1"/>
    <xf numFmtId="165" fontId="7" fillId="0" borderId="0" xfId="0" applyNumberFormat="1" applyFont="1"/>
    <xf numFmtId="2" fontId="7" fillId="0" borderId="0" xfId="0" applyNumberFormat="1" applyFont="1"/>
    <xf numFmtId="166" fontId="7" fillId="0" borderId="0" xfId="0" applyNumberFormat="1" applyFont="1"/>
    <xf numFmtId="0" fontId="7" fillId="0" borderId="0" xfId="0" applyFont="1"/>
    <xf numFmtId="0" fontId="2" fillId="2" borderId="0" xfId="0" applyFont="1" applyFill="1"/>
    <xf numFmtId="0" fontId="2" fillId="2" borderId="0" xfId="0" applyNumberFormat="1" applyFont="1" applyFill="1" applyBorder="1"/>
    <xf numFmtId="0" fontId="2" fillId="0" borderId="2" xfId="0" applyFont="1" applyBorder="1"/>
    <xf numFmtId="0" fontId="2" fillId="2" borderId="2" xfId="0" applyFont="1" applyFill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2" borderId="4" xfId="0" applyFont="1" applyFill="1" applyBorder="1"/>
    <xf numFmtId="0" fontId="2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2" fillId="2" borderId="5" xfId="0" applyNumberFormat="1" applyFont="1" applyFill="1" applyBorder="1"/>
    <xf numFmtId="10" fontId="2" fillId="2" borderId="0" xfId="0" applyNumberFormat="1" applyFont="1" applyFill="1" applyBorder="1"/>
    <xf numFmtId="170" fontId="2" fillId="2" borderId="0" xfId="0" applyNumberFormat="1" applyFont="1" applyFill="1" applyBorder="1"/>
    <xf numFmtId="4" fontId="2" fillId="2" borderId="0" xfId="0" applyNumberFormat="1" applyFont="1" applyFill="1" applyBorder="1"/>
    <xf numFmtId="168" fontId="2" fillId="2" borderId="0" xfId="0" applyNumberFormat="1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164" fontId="2" fillId="2" borderId="7" xfId="0" applyNumberFormat="1" applyFont="1" applyFill="1" applyBorder="1"/>
    <xf numFmtId="2" fontId="2" fillId="2" borderId="10" xfId="0" applyNumberFormat="1" applyFont="1" applyFill="1" applyBorder="1"/>
    <xf numFmtId="0" fontId="2" fillId="2" borderId="10" xfId="0" applyNumberFormat="1" applyFont="1" applyFill="1" applyBorder="1"/>
    <xf numFmtId="4" fontId="2" fillId="2" borderId="10" xfId="0" applyNumberFormat="1" applyFont="1" applyFill="1" applyBorder="1"/>
    <xf numFmtId="0" fontId="2" fillId="2" borderId="10" xfId="0" applyFont="1" applyFill="1" applyBorder="1"/>
    <xf numFmtId="167" fontId="3" fillId="2" borderId="10" xfId="0" applyNumberFormat="1" applyFont="1" applyFill="1" applyBorder="1"/>
    <xf numFmtId="4" fontId="3" fillId="2" borderId="10" xfId="0" applyNumberFormat="1" applyFont="1" applyFill="1" applyBorder="1"/>
    <xf numFmtId="164" fontId="3" fillId="2" borderId="10" xfId="0" applyNumberFormat="1" applyFont="1" applyFill="1" applyBorder="1"/>
    <xf numFmtId="164" fontId="3" fillId="2" borderId="2" xfId="0" applyNumberFormat="1" applyFont="1" applyFill="1" applyBorder="1"/>
    <xf numFmtId="0" fontId="0" fillId="2" borderId="0" xfId="0" applyFill="1"/>
    <xf numFmtId="0" fontId="1" fillId="0" borderId="1" xfId="0" applyFont="1" applyBorder="1" applyAlignment="1">
      <alignment horizontal="left" indent="1"/>
    </xf>
    <xf numFmtId="0" fontId="2" fillId="2" borderId="4" xfId="0" applyFont="1" applyFill="1" applyBorder="1" applyAlignment="1">
      <alignment horizontal="left" indent="1"/>
    </xf>
    <xf numFmtId="0" fontId="1" fillId="2" borderId="6" xfId="0" applyFont="1" applyFill="1" applyBorder="1" applyAlignment="1">
      <alignment horizontal="left" indent="1"/>
    </xf>
    <xf numFmtId="0" fontId="1" fillId="2" borderId="9" xfId="0" applyFont="1" applyFill="1" applyBorder="1" applyAlignment="1">
      <alignment horizontal="left" indent="1"/>
    </xf>
    <xf numFmtId="0" fontId="6" fillId="2" borderId="9" xfId="0" applyFont="1" applyFill="1" applyBorder="1" applyAlignment="1">
      <alignment horizontal="left" indent="1"/>
    </xf>
    <xf numFmtId="0" fontId="2" fillId="2" borderId="9" xfId="0" applyFont="1" applyFill="1" applyBorder="1" applyAlignment="1">
      <alignment horizontal="left" indent="1"/>
    </xf>
    <xf numFmtId="0" fontId="6" fillId="2" borderId="1" xfId="0" applyFont="1" applyFill="1" applyBorder="1" applyAlignment="1">
      <alignment horizontal="left" indent="1"/>
    </xf>
    <xf numFmtId="172" fontId="2" fillId="2" borderId="10" xfId="0" applyNumberFormat="1" applyFont="1" applyFill="1" applyBorder="1"/>
    <xf numFmtId="172" fontId="3" fillId="2" borderId="10" xfId="0" applyNumberFormat="1" applyFont="1" applyFill="1" applyBorder="1"/>
    <xf numFmtId="172" fontId="3" fillId="2" borderId="0" xfId="0" applyNumberFormat="1" applyFont="1" applyFill="1" applyBorder="1"/>
  </cellXfs>
  <cellStyles count="6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65366039282264"/>
          <c:y val="0.0382165605095541"/>
          <c:w val="0.923463396071773"/>
          <c:h val="0.90230161994081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Sheet1!$E$9:$E$19</c:f>
              <c:numCache>
                <c:formatCode>0.00%</c:formatCode>
                <c:ptCount val="11"/>
                <c:pt idx="0">
                  <c:v>0.01</c:v>
                </c:pt>
                <c:pt idx="1">
                  <c:v>0.011</c:v>
                </c:pt>
                <c:pt idx="2">
                  <c:v>0.012</c:v>
                </c:pt>
                <c:pt idx="3">
                  <c:v>0.013</c:v>
                </c:pt>
                <c:pt idx="4">
                  <c:v>0.014</c:v>
                </c:pt>
                <c:pt idx="5">
                  <c:v>0.015</c:v>
                </c:pt>
                <c:pt idx="6">
                  <c:v>0.016</c:v>
                </c:pt>
                <c:pt idx="7">
                  <c:v>0.017</c:v>
                </c:pt>
                <c:pt idx="8">
                  <c:v>0.018</c:v>
                </c:pt>
                <c:pt idx="9">
                  <c:v>0.019</c:v>
                </c:pt>
                <c:pt idx="10">
                  <c:v>0.02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val>
            <c:numRef>
              <c:f>Sheet1!$F$9:$F$19</c:f>
              <c:numCache>
                <c:formatCode>0.00000%</c:formatCode>
                <c:ptCount val="11"/>
                <c:pt idx="0">
                  <c:v>0.01181469</c:v>
                </c:pt>
                <c:pt idx="1">
                  <c:v>0.0131957749</c:v>
                </c:pt>
                <c:pt idx="2">
                  <c:v>0.0146131536</c:v>
                </c:pt>
                <c:pt idx="3">
                  <c:v>0.0160668261</c:v>
                </c:pt>
                <c:pt idx="4">
                  <c:v>0.0175567924</c:v>
                </c:pt>
                <c:pt idx="5">
                  <c:v>0.0190830525</c:v>
                </c:pt>
                <c:pt idx="6">
                  <c:v>0.0206456064</c:v>
                </c:pt>
                <c:pt idx="7">
                  <c:v>0.0222444541</c:v>
                </c:pt>
                <c:pt idx="8">
                  <c:v>0.0238795956</c:v>
                </c:pt>
                <c:pt idx="9">
                  <c:v>0.0255510309</c:v>
                </c:pt>
                <c:pt idx="10">
                  <c:v>0.02725876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96941976"/>
        <c:axId val="-2029194456"/>
      </c:lineChart>
      <c:catAx>
        <c:axId val="-1996941976"/>
        <c:scaling>
          <c:orientation val="minMax"/>
        </c:scaling>
        <c:delete val="0"/>
        <c:axPos val="b"/>
        <c:majorTickMark val="out"/>
        <c:minorTickMark val="none"/>
        <c:tickLblPos val="nextTo"/>
        <c:crossAx val="-2029194456"/>
        <c:crosses val="autoZero"/>
        <c:auto val="1"/>
        <c:lblAlgn val="ctr"/>
        <c:lblOffset val="100"/>
        <c:noMultiLvlLbl val="0"/>
      </c:catAx>
      <c:valAx>
        <c:axId val="-2029194456"/>
        <c:scaling>
          <c:orientation val="minMax"/>
          <c:min val="0.007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1996941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355600</xdr:colOff>
      <xdr:row>2</xdr:row>
      <xdr:rowOff>0</xdr:rowOff>
    </xdr:from>
    <xdr:to>
      <xdr:col>15</xdr:col>
      <xdr:colOff>165100</xdr:colOff>
      <xdr:row>24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workbookViewId="0">
      <selection activeCell="F30" sqref="F30"/>
    </sheetView>
  </sheetViews>
  <sheetFormatPr baseColWidth="10" defaultRowHeight="23" x14ac:dyDescent="0"/>
  <cols>
    <col min="1" max="1" width="4.1640625" style="1" customWidth="1"/>
    <col min="2" max="2" width="33" style="1" customWidth="1"/>
    <col min="3" max="3" width="19" style="1" bestFit="1" customWidth="1"/>
    <col min="4" max="4" width="8" style="1" customWidth="1"/>
    <col min="5" max="5" width="11.5" style="1" bestFit="1" customWidth="1"/>
    <col min="6" max="6" width="15.83203125" style="1" customWidth="1"/>
    <col min="7" max="7" width="15" style="1" customWidth="1"/>
    <col min="8" max="8" width="11.33203125" style="1" customWidth="1"/>
    <col min="9" max="9" width="10.83203125" style="1"/>
    <col min="10" max="10" width="16" style="1" customWidth="1"/>
    <col min="11" max="15" width="10.83203125" style="1"/>
    <col min="16" max="16" width="3.5" style="1" customWidth="1"/>
    <col min="17" max="16384" width="10.83203125" style="1"/>
  </cols>
  <sheetData>
    <row r="1" spans="1:17" customFormat="1" ht="1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>
      <c r="A2" s="7"/>
      <c r="B2" s="35" t="s">
        <v>17</v>
      </c>
      <c r="C2" s="9"/>
      <c r="D2" s="10"/>
      <c r="E2" s="10"/>
      <c r="F2" s="10"/>
      <c r="G2" s="10"/>
      <c r="H2" s="11"/>
      <c r="I2" s="11"/>
      <c r="J2" s="11"/>
      <c r="K2" s="11"/>
      <c r="L2" s="11"/>
      <c r="M2" s="11"/>
      <c r="N2" s="11"/>
      <c r="O2" s="11"/>
      <c r="P2" s="12"/>
      <c r="Q2" s="7"/>
    </row>
    <row r="3" spans="1:17">
      <c r="A3" s="7"/>
      <c r="B3" s="36"/>
      <c r="C3" s="14"/>
      <c r="D3" s="14"/>
      <c r="E3" s="15" t="s">
        <v>18</v>
      </c>
      <c r="F3" s="15" t="s">
        <v>15</v>
      </c>
      <c r="G3" s="16" t="s">
        <v>20</v>
      </c>
      <c r="H3" s="8"/>
      <c r="I3" s="8"/>
      <c r="J3" s="8"/>
      <c r="K3" s="8"/>
      <c r="L3" s="8"/>
      <c r="M3" s="8"/>
      <c r="N3" s="8"/>
      <c r="O3" s="8"/>
      <c r="P3" s="17"/>
      <c r="Q3" s="7"/>
    </row>
    <row r="4" spans="1:17">
      <c r="A4" s="7"/>
      <c r="B4" s="37" t="s">
        <v>0</v>
      </c>
      <c r="C4" s="25">
        <v>100000</v>
      </c>
      <c r="D4" s="14"/>
      <c r="E4" s="18">
        <v>5.0000000000000001E-3</v>
      </c>
      <c r="F4" s="19">
        <f>(G4*(E4)/C$4)</f>
        <v>5.4536725000000003E-3</v>
      </c>
      <c r="G4" s="44">
        <f>$C$4 * (1 + ($C$11 *(E4*100)))</f>
        <v>109073.45</v>
      </c>
      <c r="H4" s="8"/>
      <c r="I4" s="8"/>
      <c r="J4" s="8"/>
      <c r="K4" s="8"/>
      <c r="L4" s="8"/>
      <c r="M4" s="8"/>
      <c r="N4" s="8"/>
      <c r="O4" s="8"/>
      <c r="P4" s="17"/>
      <c r="Q4" s="7"/>
    </row>
    <row r="5" spans="1:17">
      <c r="A5" s="7"/>
      <c r="B5" s="38" t="s">
        <v>6</v>
      </c>
      <c r="C5" s="26">
        <v>1</v>
      </c>
      <c r="D5" s="14"/>
      <c r="E5" s="18">
        <v>6.0000000000000001E-3</v>
      </c>
      <c r="F5" s="19">
        <f>(G5*(E5)/C$4)</f>
        <v>6.6532884000000004E-3</v>
      </c>
      <c r="G5" s="44">
        <f>$C$4 * (1 + ($C$11 *(E5*100)))</f>
        <v>110888.14</v>
      </c>
      <c r="H5" s="8"/>
      <c r="I5" s="8"/>
      <c r="J5" s="8"/>
      <c r="K5" s="8"/>
      <c r="L5" s="8"/>
      <c r="M5" s="8"/>
      <c r="N5" s="8"/>
      <c r="O5" s="8"/>
      <c r="P5" s="17"/>
      <c r="Q5" s="7"/>
    </row>
    <row r="6" spans="1:17">
      <c r="A6" s="7"/>
      <c r="B6" s="38" t="s">
        <v>2</v>
      </c>
      <c r="C6" s="27">
        <v>47.31</v>
      </c>
      <c r="D6" s="14"/>
      <c r="E6" s="18">
        <v>7.0000000000000001E-3</v>
      </c>
      <c r="F6" s="19">
        <f>(G6*(E6)/C$4)</f>
        <v>7.8891981000000014E-3</v>
      </c>
      <c r="G6" s="44">
        <f>$C$4 * (1 + ($C$11 *(E6*100)))</f>
        <v>112702.83000000002</v>
      </c>
      <c r="H6" s="8"/>
      <c r="I6" s="8"/>
      <c r="J6" s="8"/>
      <c r="K6" s="8"/>
      <c r="L6" s="8"/>
      <c r="M6" s="8"/>
      <c r="N6" s="8"/>
      <c r="O6" s="8"/>
      <c r="P6" s="17"/>
      <c r="Q6" s="7"/>
    </row>
    <row r="7" spans="1:17">
      <c r="A7" s="7"/>
      <c r="B7" s="39" t="s">
        <v>9</v>
      </c>
      <c r="C7" s="27">
        <f>100-C6</f>
        <v>52.69</v>
      </c>
      <c r="D7" s="14"/>
      <c r="E7" s="18">
        <v>8.0000000000000002E-3</v>
      </c>
      <c r="F7" s="19">
        <f>(G7*(E7)/C$4)</f>
        <v>9.1614015999999989E-3</v>
      </c>
      <c r="G7" s="44">
        <f>$C$4 * (1 + ($C$11 *(E7*100)))</f>
        <v>114517.51999999999</v>
      </c>
      <c r="H7" s="8"/>
      <c r="I7" s="8"/>
      <c r="J7" s="8"/>
      <c r="K7" s="8"/>
      <c r="L7" s="8"/>
      <c r="M7" s="8"/>
      <c r="N7" s="8"/>
      <c r="O7" s="8"/>
      <c r="P7" s="17"/>
      <c r="Q7" s="7"/>
    </row>
    <row r="8" spans="1:17">
      <c r="A8" s="7"/>
      <c r="B8" s="38" t="s">
        <v>3</v>
      </c>
      <c r="C8" s="28">
        <v>1.23</v>
      </c>
      <c r="D8" s="14" t="s">
        <v>5</v>
      </c>
      <c r="E8" s="18">
        <v>8.9999999999999993E-3</v>
      </c>
      <c r="F8" s="19">
        <f>(G8*(E8)/C$4)</f>
        <v>1.04698989E-2</v>
      </c>
      <c r="G8" s="44">
        <f>$C$4 * (1 + ($C$11 *(E8*100)))</f>
        <v>116332.21</v>
      </c>
      <c r="H8" s="8"/>
      <c r="I8" s="8"/>
      <c r="J8" s="8"/>
      <c r="K8" s="8"/>
      <c r="L8" s="8"/>
      <c r="M8" s="8"/>
      <c r="N8" s="8"/>
      <c r="O8" s="8"/>
      <c r="P8" s="17"/>
      <c r="Q8" s="7"/>
    </row>
    <row r="9" spans="1:17">
      <c r="A9" s="7"/>
      <c r="B9" s="38" t="s">
        <v>4</v>
      </c>
      <c r="C9" s="28">
        <v>0.76</v>
      </c>
      <c r="D9" s="14" t="s">
        <v>5</v>
      </c>
      <c r="E9" s="18">
        <v>0.01</v>
      </c>
      <c r="F9" s="19">
        <f>(G9*(E9)/C$4)</f>
        <v>1.1814690000000001E-2</v>
      </c>
      <c r="G9" s="44">
        <f>$C$4 * (1 + ($C$11 *(E9*100)))</f>
        <v>118146.90000000001</v>
      </c>
      <c r="H9" s="8"/>
      <c r="I9" s="8"/>
      <c r="J9" s="8"/>
      <c r="K9" s="8"/>
      <c r="L9" s="8"/>
      <c r="M9" s="8"/>
      <c r="N9" s="8"/>
      <c r="O9" s="8"/>
      <c r="P9" s="17"/>
      <c r="Q9" s="7"/>
    </row>
    <row r="10" spans="1:17">
      <c r="A10" s="7"/>
      <c r="B10" s="38" t="s">
        <v>1</v>
      </c>
      <c r="C10" s="29">
        <v>1000</v>
      </c>
      <c r="D10" s="14"/>
      <c r="E10" s="18">
        <v>1.0999999999999999E-2</v>
      </c>
      <c r="F10" s="19">
        <f>(G10*(E10)/C$4)</f>
        <v>1.3195774899999999E-2</v>
      </c>
      <c r="G10" s="44">
        <f>$C$4 * (1 + ($C$11 *(E10*100)))</f>
        <v>119961.59</v>
      </c>
      <c r="H10" s="8"/>
      <c r="I10" s="8"/>
      <c r="J10" s="8"/>
      <c r="K10" s="8"/>
      <c r="L10" s="8"/>
      <c r="M10" s="8"/>
      <c r="N10" s="8"/>
      <c r="O10" s="8"/>
      <c r="P10" s="17"/>
      <c r="Q10" s="7"/>
    </row>
    <row r="11" spans="1:17">
      <c r="A11" s="7"/>
      <c r="B11" s="39" t="s">
        <v>19</v>
      </c>
      <c r="C11" s="29">
        <f>(((C6/100) *C8) - ((C7/100) *C9))</f>
        <v>0.18146900000000005</v>
      </c>
      <c r="D11" s="14" t="s">
        <v>5</v>
      </c>
      <c r="E11" s="18">
        <v>1.2E-2</v>
      </c>
      <c r="F11" s="19">
        <f>(G11*(E11)/C$4)</f>
        <v>1.4613153600000001E-2</v>
      </c>
      <c r="G11" s="44">
        <f>$C$4 * (1 + ($C$11 *(E11*100)))</f>
        <v>121776.28</v>
      </c>
      <c r="H11" s="8"/>
      <c r="I11" s="8"/>
      <c r="J11" s="8"/>
      <c r="K11" s="8"/>
      <c r="L11" s="8"/>
      <c r="M11" s="8"/>
      <c r="N11" s="8"/>
      <c r="O11" s="8"/>
      <c r="P11" s="17"/>
      <c r="Q11" s="7"/>
    </row>
    <row r="12" spans="1:17">
      <c r="A12" s="7"/>
      <c r="B12" s="39" t="s">
        <v>7</v>
      </c>
      <c r="C12" s="26">
        <f>C10*(C6 /100)</f>
        <v>473.1</v>
      </c>
      <c r="D12" s="14"/>
      <c r="E12" s="18">
        <v>1.2999999999999999E-2</v>
      </c>
      <c r="F12" s="19">
        <f>(G12*(E12)/C$4)</f>
        <v>1.6066826100000001E-2</v>
      </c>
      <c r="G12" s="44">
        <f>$C$4 * (1 + ($C$11 *(E12*100)))</f>
        <v>123590.97000000002</v>
      </c>
      <c r="H12" s="8"/>
      <c r="I12" s="8"/>
      <c r="J12" s="8"/>
      <c r="K12" s="8"/>
      <c r="L12" s="8"/>
      <c r="M12" s="8"/>
      <c r="N12" s="8"/>
      <c r="O12" s="8"/>
      <c r="P12" s="17"/>
      <c r="Q12" s="7"/>
    </row>
    <row r="13" spans="1:17">
      <c r="A13" s="7"/>
      <c r="B13" s="39" t="s">
        <v>8</v>
      </c>
      <c r="C13" s="26">
        <f>C10-C12</f>
        <v>526.9</v>
      </c>
      <c r="D13" s="14"/>
      <c r="E13" s="18">
        <v>1.4E-2</v>
      </c>
      <c r="F13" s="19">
        <f>(G13*(E13)/C$4)</f>
        <v>1.7556792400000003E-2</v>
      </c>
      <c r="G13" s="44">
        <f>$C$4 * (1 + ($C$11 *(E13*100)))</f>
        <v>125405.66000000002</v>
      </c>
      <c r="H13" s="8"/>
      <c r="I13" s="8"/>
      <c r="J13" s="8"/>
      <c r="K13" s="8"/>
      <c r="L13" s="8"/>
      <c r="M13" s="8"/>
      <c r="N13" s="8"/>
      <c r="O13" s="8"/>
      <c r="P13" s="17"/>
      <c r="Q13" s="7"/>
    </row>
    <row r="14" spans="1:17">
      <c r="A14" s="7"/>
      <c r="B14" s="40"/>
      <c r="C14" s="26"/>
      <c r="D14" s="14"/>
      <c r="E14" s="18">
        <v>1.4999999999999999E-2</v>
      </c>
      <c r="F14" s="19">
        <f>(G14*(E14)/C$4)</f>
        <v>1.9083052500000003E-2</v>
      </c>
      <c r="G14" s="44">
        <f>$C$4 * (1 + ($C$11 *(E14*100)))</f>
        <v>127220.35</v>
      </c>
      <c r="H14" s="8"/>
      <c r="I14" s="8"/>
      <c r="J14" s="8"/>
      <c r="K14" s="8"/>
      <c r="L14" s="8"/>
      <c r="M14" s="8"/>
      <c r="N14" s="8"/>
      <c r="O14" s="8"/>
      <c r="P14" s="17"/>
      <c r="Q14" s="7"/>
    </row>
    <row r="15" spans="1:17">
      <c r="A15" s="7"/>
      <c r="B15" s="39" t="s">
        <v>12</v>
      </c>
      <c r="C15" s="30">
        <f>(((H28^(C6/100)) *(H29^ (C7/100))) -1) * 100</f>
        <v>0.17654552998909168</v>
      </c>
      <c r="D15" s="20" t="s">
        <v>5</v>
      </c>
      <c r="E15" s="18">
        <v>1.6E-2</v>
      </c>
      <c r="F15" s="19">
        <f>(G15*(E15)/C$4)</f>
        <v>2.0645606400000002E-2</v>
      </c>
      <c r="G15" s="44">
        <f>$C$4 * (1 + ($C$11 *(E15*100)))</f>
        <v>129035.04000000001</v>
      </c>
      <c r="H15" s="8"/>
      <c r="I15" s="8"/>
      <c r="J15" s="8"/>
      <c r="K15" s="8"/>
      <c r="L15" s="8"/>
      <c r="M15" s="8"/>
      <c r="N15" s="8"/>
      <c r="O15" s="8"/>
      <c r="P15" s="17"/>
      <c r="Q15" s="7"/>
    </row>
    <row r="16" spans="1:17">
      <c r="A16" s="7"/>
      <c r="B16" s="39" t="s">
        <v>10</v>
      </c>
      <c r="C16" s="42">
        <f>(C4*(1+((C11 / 100)*C5))^C10) - C4</f>
        <v>512908.47945432679</v>
      </c>
      <c r="D16" s="14"/>
      <c r="E16" s="18">
        <v>1.7000000000000001E-2</v>
      </c>
      <c r="F16" s="19">
        <f>(G16*(E16)/C$4)</f>
        <v>2.2244454100000002E-2</v>
      </c>
      <c r="G16" s="44">
        <f>$C$4 * (1 + ($C$11 *(E16*100)))</f>
        <v>130849.73</v>
      </c>
      <c r="H16" s="8"/>
      <c r="I16" s="8"/>
      <c r="J16" s="8"/>
      <c r="K16" s="8"/>
      <c r="L16" s="8"/>
      <c r="M16" s="8"/>
      <c r="N16" s="8"/>
      <c r="O16" s="8"/>
      <c r="P16" s="17"/>
      <c r="Q16" s="7"/>
    </row>
    <row r="17" spans="1:17">
      <c r="A17" s="7"/>
      <c r="B17" s="39" t="s">
        <v>13</v>
      </c>
      <c r="C17" s="43">
        <f>C4*J30*J31 - C4</f>
        <v>483514.26659096126</v>
      </c>
      <c r="D17" s="21"/>
      <c r="E17" s="18">
        <v>1.7999999999999999E-2</v>
      </c>
      <c r="F17" s="19">
        <f>(G17*(E17)/C$4)</f>
        <v>2.3879595600000001E-2</v>
      </c>
      <c r="G17" s="44">
        <f>$C$4 * (1 + ($C$11 *(E17*100)))</f>
        <v>132664.42000000001</v>
      </c>
      <c r="H17" s="8"/>
      <c r="I17" s="8"/>
      <c r="J17" s="8"/>
      <c r="K17" s="8"/>
      <c r="L17" s="8"/>
      <c r="M17" s="8"/>
      <c r="N17" s="8"/>
      <c r="O17" s="8"/>
      <c r="P17" s="17"/>
      <c r="Q17" s="7"/>
    </row>
    <row r="18" spans="1:17">
      <c r="A18" s="7"/>
      <c r="B18" s="39" t="s">
        <v>16</v>
      </c>
      <c r="C18" s="43">
        <f>C16-C17</f>
        <v>29394.212863365537</v>
      </c>
      <c r="D18" s="21"/>
      <c r="E18" s="18">
        <v>1.9E-2</v>
      </c>
      <c r="F18" s="19">
        <f>(G18*(E18)/C$4)</f>
        <v>2.55510309E-2</v>
      </c>
      <c r="G18" s="44">
        <f>$C$4 * (1 + ($C$11 *(E18*100)))</f>
        <v>134479.11000000002</v>
      </c>
      <c r="H18" s="8"/>
      <c r="I18" s="8"/>
      <c r="J18" s="8"/>
      <c r="K18" s="8"/>
      <c r="L18" s="8"/>
      <c r="M18" s="8"/>
      <c r="N18" s="8"/>
      <c r="O18" s="8"/>
      <c r="P18" s="17"/>
      <c r="Q18" s="7"/>
    </row>
    <row r="19" spans="1:17">
      <c r="A19" s="7"/>
      <c r="B19" s="39"/>
      <c r="C19" s="31"/>
      <c r="D19" s="21"/>
      <c r="E19" s="18">
        <v>0.02</v>
      </c>
      <c r="F19" s="19">
        <f>(G19*(E19)/C$4)</f>
        <v>2.7258760000000003E-2</v>
      </c>
      <c r="G19" s="44">
        <f>$C$4 * (1 + ($C$11 *(E19*100)))</f>
        <v>136293.80000000002</v>
      </c>
      <c r="H19" s="8"/>
      <c r="I19" s="8"/>
      <c r="J19" s="8"/>
      <c r="K19" s="8"/>
      <c r="L19" s="8"/>
      <c r="M19" s="8"/>
      <c r="N19" s="8"/>
      <c r="O19" s="8"/>
      <c r="P19" s="17"/>
      <c r="Q19" s="7"/>
    </row>
    <row r="20" spans="1:17">
      <c r="A20" s="7"/>
      <c r="B20" s="39" t="s">
        <v>11</v>
      </c>
      <c r="C20" s="32">
        <f>C4 * (1 + (C11 *C5))</f>
        <v>118146.90000000001</v>
      </c>
      <c r="D20" s="14"/>
      <c r="E20" s="18">
        <v>2.1000000000000001E-2</v>
      </c>
      <c r="F20" s="19">
        <f>(G20*(E20)/C$4)</f>
        <v>2.9002782900000006E-2</v>
      </c>
      <c r="G20" s="44">
        <f>$C$4 * (1 + ($C$11 *(E20*100)))</f>
        <v>138108.49000000002</v>
      </c>
      <c r="H20" s="8"/>
      <c r="I20" s="8"/>
      <c r="J20" s="8"/>
      <c r="K20" s="8"/>
      <c r="L20" s="8"/>
      <c r="M20" s="8"/>
      <c r="N20" s="8"/>
      <c r="O20" s="8"/>
      <c r="P20" s="17"/>
      <c r="Q20" s="7"/>
    </row>
    <row r="21" spans="1:17">
      <c r="A21" s="7"/>
      <c r="B21" s="41" t="s">
        <v>14</v>
      </c>
      <c r="C21" s="33">
        <f>C20* (C5 / 100)</f>
        <v>1181.4690000000001</v>
      </c>
      <c r="D21" s="21"/>
      <c r="E21" s="18">
        <v>2.1999999999999999E-2</v>
      </c>
      <c r="F21" s="19">
        <f>(G21*(E21)/C$4)</f>
        <v>3.0783099600000006E-2</v>
      </c>
      <c r="G21" s="44">
        <f>$C$4 * (1 + ($C$11 *(E21*100)))</f>
        <v>139923.18000000002</v>
      </c>
      <c r="H21" s="8"/>
      <c r="I21" s="8"/>
      <c r="J21" s="8"/>
      <c r="K21" s="8"/>
      <c r="L21" s="8"/>
      <c r="M21" s="8"/>
      <c r="N21" s="8"/>
      <c r="O21" s="8"/>
      <c r="P21" s="17"/>
      <c r="Q21" s="7"/>
    </row>
    <row r="22" spans="1:17">
      <c r="A22" s="7"/>
      <c r="B22" s="13"/>
      <c r="C22" s="14"/>
      <c r="D22" s="14"/>
      <c r="E22" s="18">
        <v>2.3E-2</v>
      </c>
      <c r="F22" s="19">
        <f>(G22*(E22)/C$4)</f>
        <v>3.2599710099999998E-2</v>
      </c>
      <c r="G22" s="44">
        <f>$C$4 * (1 + ($C$11 *(E22*100)))</f>
        <v>141737.87</v>
      </c>
      <c r="H22" s="8"/>
      <c r="I22" s="8"/>
      <c r="J22" s="8"/>
      <c r="K22" s="8"/>
      <c r="L22" s="8"/>
      <c r="M22" s="8"/>
      <c r="N22" s="8"/>
      <c r="O22" s="8"/>
      <c r="P22" s="17"/>
      <c r="Q22" s="7"/>
    </row>
    <row r="23" spans="1:17">
      <c r="A23" s="7"/>
      <c r="B23" s="13"/>
      <c r="C23" s="14"/>
      <c r="D23" s="14"/>
      <c r="E23" s="18">
        <v>2.4E-2</v>
      </c>
      <c r="F23" s="19">
        <f>(G23*(E23)/C$4)</f>
        <v>3.4452614400000005E-2</v>
      </c>
      <c r="G23" s="44">
        <f>$C$4 * (1 + ($C$11 *(E23*100)))</f>
        <v>143552.56</v>
      </c>
      <c r="H23" s="8"/>
      <c r="I23" s="8"/>
      <c r="J23" s="8"/>
      <c r="K23" s="8"/>
      <c r="L23" s="8"/>
      <c r="M23" s="8"/>
      <c r="N23" s="8"/>
      <c r="O23" s="8"/>
      <c r="P23" s="17"/>
      <c r="Q23" s="7"/>
    </row>
    <row r="24" spans="1:17">
      <c r="A24" s="7"/>
      <c r="B24" s="13"/>
      <c r="C24" s="14"/>
      <c r="D24" s="14"/>
      <c r="E24" s="18">
        <v>2.5000000000000001E-2</v>
      </c>
      <c r="F24" s="19">
        <f>(G24*(E24)/C$4)</f>
        <v>3.6341812500000001E-2</v>
      </c>
      <c r="G24" s="44">
        <f>$C$4 * (1 + ($C$11 *(E24*100)))</f>
        <v>145367.25</v>
      </c>
      <c r="H24" s="8"/>
      <c r="I24" s="8"/>
      <c r="J24" s="8"/>
      <c r="K24" s="8"/>
      <c r="L24" s="8"/>
      <c r="M24" s="8"/>
      <c r="N24" s="8"/>
      <c r="O24" s="8"/>
      <c r="P24" s="17"/>
      <c r="Q24" s="7"/>
    </row>
    <row r="25" spans="1:17" ht="10" customHeight="1">
      <c r="A25" s="7"/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4"/>
      <c r="Q25" s="7"/>
    </row>
    <row r="26" spans="1:17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>
      <c r="H27" s="2"/>
    </row>
    <row r="28" spans="1:17">
      <c r="H28" s="3">
        <f>(100 +C8) / 100</f>
        <v>1.0123</v>
      </c>
      <c r="I28" s="4">
        <f>(C6/100) *C10</f>
        <v>473.1</v>
      </c>
      <c r="J28" s="5">
        <f>H28^I28</f>
        <v>324.93758847836028</v>
      </c>
    </row>
    <row r="29" spans="1:17">
      <c r="H29" s="3">
        <f xml:space="preserve"> (100 - C9) / 100</f>
        <v>0.99239999999999995</v>
      </c>
      <c r="I29" s="4">
        <f>(C7/100) *C10</f>
        <v>526.9</v>
      </c>
      <c r="J29" s="5">
        <f>H29^I29</f>
        <v>1.7957733647359215E-2</v>
      </c>
    </row>
    <row r="30" spans="1:17">
      <c r="H30" s="6">
        <f>(100 +(C8 * C5)) / 100</f>
        <v>1.0123</v>
      </c>
      <c r="I30" s="4"/>
      <c r="J30" s="5">
        <f>H30^I28</f>
        <v>324.93758847836028</v>
      </c>
    </row>
    <row r="31" spans="1:17">
      <c r="H31" s="6">
        <f xml:space="preserve"> (100 - (C9 * C5)) / 100</f>
        <v>0.99239999999999995</v>
      </c>
      <c r="I31" s="4"/>
      <c r="J31" s="5">
        <f>H31^I29</f>
        <v>1.7957733647359215E-2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Evil Speculator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Mehrle</dc:creator>
  <cp:lastModifiedBy>Michael Mehrle</cp:lastModifiedBy>
  <dcterms:created xsi:type="dcterms:W3CDTF">2014-09-18T19:56:26Z</dcterms:created>
  <dcterms:modified xsi:type="dcterms:W3CDTF">2015-08-01T18:30:02Z</dcterms:modified>
</cp:coreProperties>
</file>